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arème_TVA_Droits" sheetId="1" state="visible" r:id="rId1"/>
    <sheet xmlns:r="http://schemas.openxmlformats.org/officeDocument/2006/relationships" name="Calcul_Frais" sheetId="2" state="visible" r:id="rId2"/>
    <sheet xmlns:r="http://schemas.openxmlformats.org/officeDocument/2006/relationships" name="Synthèse" sheetId="3" state="visible" r:id="rId3"/>
    <sheet xmlns:r="http://schemas.openxmlformats.org/officeDocument/2006/relationships" name="Mode_emplo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 ##0.00 &quot;€&quot;"/>
    <numFmt numFmtId="165" formatCode="yyyy-mm-dd h:mm:ss"/>
    <numFmt numFmtId="166" formatCode="DD/MM/YYYY"/>
  </numFmts>
  <fonts count="10">
    <font>
      <name val="Calibri"/>
      <family val="2"/>
      <color theme="1"/>
      <sz val="11"/>
      <scheme val="minor"/>
    </font>
    <font>
      <name val="Calibri"/>
      <b val="1"/>
      <color rgb="000F766E"/>
      <sz val="13"/>
    </font>
    <font>
      <name val="Calibri"/>
      <b val="1"/>
      <color rgb="00FFFFFF"/>
      <sz val="11"/>
    </font>
    <font>
      <name val="Calibri"/>
      <color rgb="001E293B"/>
      <sz val="10"/>
    </font>
    <font>
      <name val="Calibri"/>
      <i val="1"/>
      <color rgb="006B7280"/>
      <sz val="9"/>
    </font>
    <font>
      <name val="Calibri"/>
      <b val="1"/>
      <color rgb="00FFFFFF"/>
      <sz val="14"/>
    </font>
    <font>
      <name val="Calibri"/>
      <b val="1"/>
      <color rgb="001E293B"/>
      <sz val="10"/>
    </font>
    <font>
      <name val="Calibri"/>
      <b val="1"/>
      <color rgb="00FFFFFF"/>
      <sz val="10"/>
    </font>
    <font>
      <name val="Calibri"/>
      <b val="1"/>
      <color rgb="000F766E"/>
      <sz val="10"/>
    </font>
    <font>
      <name val="Calibri"/>
      <b val="1"/>
      <color rgb="00DC2626"/>
      <sz val="10"/>
    </font>
  </fonts>
  <fills count="8">
    <fill>
      <patternFill/>
    </fill>
    <fill>
      <patternFill patternType="gray125"/>
    </fill>
    <fill>
      <patternFill patternType="solid">
        <fgColor rgb="00F1F5F9"/>
      </patternFill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14B8A6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10" fontId="3" fillId="4" borderId="1" applyAlignment="1" pivotButton="0" quotePrefix="0" xfId="0">
      <alignment horizontal="right" vertical="center"/>
    </xf>
    <xf numFmtId="164" fontId="3" fillId="4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left" vertical="center" wrapText="1"/>
    </xf>
    <xf numFmtId="10" fontId="3" fillId="5" borderId="1" applyAlignment="1" pivotButton="0" quotePrefix="0" xfId="0">
      <alignment horizontal="right" vertical="center"/>
    </xf>
    <xf numFmtId="164" fontId="3" fillId="5" borderId="1" applyAlignment="1" pivotButton="0" quotePrefix="0" xfId="0">
      <alignment horizontal="right" vertical="center"/>
    </xf>
    <xf numFmtId="0" fontId="4" fillId="0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166" fontId="3" fillId="6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164" fontId="3" fillId="6" borderId="1" applyAlignment="1" pivotButton="0" quotePrefix="0" xfId="0">
      <alignment horizontal="center" vertical="center" wrapText="1"/>
    </xf>
    <xf numFmtId="164" fontId="6" fillId="5" borderId="1" applyAlignment="1" pivotButton="0" quotePrefix="0" xfId="0">
      <alignment horizontal="right" vertical="center"/>
    </xf>
    <xf numFmtId="164" fontId="3" fillId="6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center" vertical="center" wrapText="1"/>
    </xf>
    <xf numFmtId="164" fontId="6" fillId="4" borderId="1" applyAlignment="1" pivotButton="0" quotePrefix="0" xfId="0">
      <alignment horizontal="right" vertical="center"/>
    </xf>
    <xf numFmtId="0" fontId="7" fillId="7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164" fontId="7" fillId="7" borderId="1" applyAlignment="1" pivotButton="0" quotePrefix="0" xfId="0">
      <alignment horizontal="right" vertical="center"/>
    </xf>
    <xf numFmtId="0" fontId="8" fillId="2" borderId="1" applyAlignment="1" pivotButton="0" quotePrefix="0" xfId="0">
      <alignment horizontal="center" vertical="center" wrapText="1"/>
    </xf>
    <xf numFmtId="164" fontId="6" fillId="2" borderId="1" applyAlignment="1" pivotButton="0" quotePrefix="0" xfId="0">
      <alignment horizontal="right" vertical="center"/>
    </xf>
    <xf numFmtId="0" fontId="9" fillId="2" borderId="1" applyAlignment="1" pivotButton="0" quotePrefix="0" xfId="0">
      <alignment horizontal="center" vertical="center" wrapText="1"/>
    </xf>
    <xf numFmtId="1" fontId="9" fillId="2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left" vertical="center" wrapText="1"/>
    </xf>
    <xf numFmtId="1" fontId="3" fillId="5" borderId="1" applyAlignment="1" pivotButton="0" quotePrefix="0" xfId="0">
      <alignment horizontal="right" vertical="center"/>
    </xf>
    <xf numFmtId="0" fontId="6" fillId="4" borderId="1" applyAlignment="1" pivotButton="0" quotePrefix="0" xfId="0">
      <alignment horizontal="left" vertical="center" wrapText="1"/>
    </xf>
    <xf numFmtId="1" fontId="6" fillId="4" borderId="1" applyAlignment="1" pivotButton="0" quotePrefix="0" xfId="0">
      <alignment horizontal="right" vertical="center"/>
    </xf>
    <xf numFmtId="1" fontId="6" fillId="5" borderId="1" applyAlignment="1" pivotButton="0" quotePrefix="0" xfId="0">
      <alignment horizontal="right" vertical="center"/>
    </xf>
    <xf numFmtId="0" fontId="7" fillId="7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name val="Calibri"/>
        <b val="1"/>
        <color rgb="0015803D"/>
        <sz val="10"/>
      </font>
      <fill>
        <patternFill patternType="solid">
          <fgColor rgb="00DCFCE7"/>
        </patternFill>
      </fill>
    </dxf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Frais de notaire estimés par dossier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'Synthèse'!B17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'Synthèse'!$A$18:$A$27</f>
            </numRef>
          </cat>
          <val>
            <numRef>
              <f>'Synthèse'!$B$18:$B$27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Dossier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Ancien / Neuf</a:t>
            </a:r>
          </a:p>
        </rich>
      </tx>
    </title>
    <plotArea>
      <pieChart>
        <varyColors val="1"/>
        <ser>
          <idx val="0"/>
          <order val="0"/>
          <tx>
            <strRef>
              <f>'Synthèse'!B11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0F766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14B8A6"/>
              </a:solidFill>
              <a:ln xmlns:a="http://schemas.openxmlformats.org/drawingml/2006/main">
                <a:prstDash val="solid"/>
              </a:ln>
            </spPr>
          </dPt>
          <cat>
            <numRef>
              <f>'Synthèse'!$A$12:$A$13</f>
            </numRef>
          </cat>
          <val>
            <numRef>
              <f>'Synthèse'!$B$12:$B$13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28</row>
      <rowOff>0</rowOff>
    </from>
    <ext cx="792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28</row>
      <rowOff>0</rowOff>
    </from>
    <ext cx="5040000" cy="50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22" customWidth="1" min="1" max="1"/>
    <col width="24" customWidth="1" min="2" max="2"/>
    <col width="22" customWidth="1" min="3" max="3"/>
    <col width="24" customWidth="1" min="4" max="4"/>
    <col width="22" customWidth="1" min="5" max="5"/>
    <col width="28" customWidth="1" min="6" max="6"/>
  </cols>
  <sheetData>
    <row r="1" ht="24" customHeight="1">
      <c r="A1" s="1" t="inlineStr">
        <is>
          <t>Barème de référence — Frais de notaire</t>
        </is>
      </c>
    </row>
    <row r="2" ht="32" customHeight="1">
      <c r="A2" s="2" t="inlineStr">
        <is>
          <t>Type de bien</t>
        </is>
      </c>
      <c r="B2" s="2" t="inlineStr">
        <is>
          <t>Droits mut. Ancien (%)</t>
        </is>
      </c>
      <c r="C2" s="2" t="inlineStr">
        <is>
          <t>Droits mut. Neuf (%)</t>
        </is>
      </c>
      <c r="D2" s="2" t="inlineStr">
        <is>
          <t>Émoluments notaire (%)</t>
        </is>
      </c>
      <c r="E2" s="2" t="inlineStr">
        <is>
          <t>Débours moyens (€)</t>
        </is>
      </c>
      <c r="F2" s="2" t="inlineStr">
        <is>
          <t>Contribution sécu. immo. (€)</t>
        </is>
      </c>
    </row>
    <row r="3" ht="20" customHeight="1">
      <c r="A3" s="3" t="inlineStr">
        <is>
          <t>Appartement</t>
        </is>
      </c>
      <c r="B3" s="4" t="n">
        <v>0.058</v>
      </c>
      <c r="C3" s="4" t="n">
        <v>0.00715</v>
      </c>
      <c r="D3" s="4" t="n">
        <v>0.012</v>
      </c>
      <c r="E3" s="5" t="n">
        <v>1200</v>
      </c>
      <c r="F3" s="4" t="n">
        <v>0.001</v>
      </c>
    </row>
    <row r="4" ht="20" customHeight="1">
      <c r="A4" s="6" t="inlineStr">
        <is>
          <t>Maison</t>
        </is>
      </c>
      <c r="B4" s="7" t="n">
        <v>0.058</v>
      </c>
      <c r="C4" s="7" t="n">
        <v>0.00715</v>
      </c>
      <c r="D4" s="7" t="n">
        <v>0.012</v>
      </c>
      <c r="E4" s="8" t="n">
        <v>1200</v>
      </c>
      <c r="F4" s="7" t="n">
        <v>0.001</v>
      </c>
    </row>
    <row r="5" ht="20" customHeight="1">
      <c r="A5" s="3" t="inlineStr">
        <is>
          <t>Terrain</t>
        </is>
      </c>
      <c r="B5" s="4" t="n">
        <v>0.058</v>
      </c>
      <c r="C5" s="4" t="n">
        <v>0.00715</v>
      </c>
      <c r="D5" s="4" t="n">
        <v>0.012</v>
      </c>
      <c r="E5" s="5" t="n">
        <v>1000</v>
      </c>
      <c r="F5" s="4" t="n">
        <v>0.001</v>
      </c>
    </row>
    <row r="6" ht="20" customHeight="1">
      <c r="A6" s="6" t="inlineStr">
        <is>
          <t>Local comm.</t>
        </is>
      </c>
      <c r="B6" s="7" t="n">
        <v>0.058</v>
      </c>
      <c r="C6" s="7" t="n">
        <v>0.00715</v>
      </c>
      <c r="D6" s="7" t="n">
        <v>0.012</v>
      </c>
      <c r="E6" s="8" t="n">
        <v>1500</v>
      </c>
      <c r="F6" s="7" t="n">
        <v>0.001</v>
      </c>
    </row>
    <row r="8">
      <c r="A8" s="9" t="inlineStr">
        <is>
          <t>⚠ Les taux sont indicatifs pour simulation et doivent être vérifiés selon le dossier réel.</t>
        </is>
      </c>
    </row>
  </sheetData>
  <mergeCells count="2">
    <mergeCell ref="A1:F1"/>
    <mergeCell ref="A8:F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T16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8" customWidth="1" min="3" max="3"/>
    <col width="16" customWidth="1" min="4" max="4"/>
    <col width="16" customWidth="1" min="5" max="5"/>
    <col width="12" customWidth="1" min="6" max="6"/>
    <col width="18" customWidth="1" min="7" max="7"/>
    <col width="16" customWidth="1" min="8" max="8"/>
    <col width="18" customWidth="1" min="9" max="9"/>
    <col width="10" customWidth="1" min="10" max="10"/>
    <col width="18" customWidth="1" min="11" max="11"/>
    <col width="18" customWidth="1" min="12" max="12"/>
    <col width="16" customWidth="1" min="13" max="13"/>
    <col width="14" customWidth="1" min="14" max="14"/>
    <col width="14" customWidth="1" min="15" max="15"/>
    <col width="14" customWidth="1" min="16" max="16"/>
    <col width="18" customWidth="1" min="17" max="17"/>
    <col width="18" customWidth="1" min="18" max="18"/>
    <col width="16" customWidth="1" min="19" max="19"/>
    <col width="18" customWidth="1" min="20" max="20"/>
  </cols>
  <sheetData>
    <row r="1" ht="30" customHeight="1">
      <c r="A1" s="10" t="inlineStr">
        <is>
          <t>Simulateur de frais de notaire — Acquisitions immobilières 2026</t>
        </is>
      </c>
    </row>
    <row r="2" ht="36" customHeight="1">
      <c r="A2" s="2" t="inlineStr">
        <is>
          <t>Réf. dossier</t>
        </is>
      </c>
      <c r="B2" s="2" t="inlineStr">
        <is>
          <t>Date d'achat</t>
        </is>
      </c>
      <c r="C2" s="2" t="inlineStr">
        <is>
          <t>Acheteur</t>
        </is>
      </c>
      <c r="D2" s="2" t="inlineStr">
        <is>
          <t>Ville</t>
        </is>
      </c>
      <c r="E2" s="2" t="inlineStr">
        <is>
          <t>Type de bien</t>
        </is>
      </c>
      <c r="F2" s="2" t="inlineStr">
        <is>
          <t>Neuf/Ancien</t>
        </is>
      </c>
      <c r="G2" s="2" t="inlineStr">
        <is>
          <t>Prix vente HT (€)</t>
        </is>
      </c>
      <c r="H2" s="2" t="inlineStr">
        <is>
          <t>Frais agence (€)</t>
        </is>
      </c>
      <c r="I2" s="2" t="inlineStr">
        <is>
          <t>Prix retenu (€)</t>
        </is>
      </c>
      <c r="J2" s="2" t="inlineStr">
        <is>
          <t>Régime</t>
        </is>
      </c>
      <c r="K2" s="2" t="inlineStr">
        <is>
          <t>Taux droits mut. (%)</t>
        </is>
      </c>
      <c r="L2" s="2" t="inlineStr">
        <is>
          <t>Droits mutation (€)</t>
        </is>
      </c>
      <c r="M2" s="2" t="inlineStr">
        <is>
          <t>Émoluments (€)</t>
        </is>
      </c>
      <c r="N2" s="2" t="inlineStr">
        <is>
          <t>TVA émol. (€)</t>
        </is>
      </c>
      <c r="O2" s="2" t="inlineStr">
        <is>
          <t>Débours (€)</t>
        </is>
      </c>
      <c r="P2" s="2" t="inlineStr">
        <is>
          <t>CSI (€)</t>
        </is>
      </c>
      <c r="Q2" s="2" t="inlineStr">
        <is>
          <t>Frais notaire (€)</t>
        </is>
      </c>
      <c r="R2" s="2" t="inlineStr">
        <is>
          <t>Coût total (€)</t>
        </is>
      </c>
      <c r="S2" s="2" t="inlineStr">
        <is>
          <t>Budget alloué (€)</t>
        </is>
      </c>
      <c r="T2" s="2" t="inlineStr">
        <is>
          <t>Écart budget (€)</t>
        </is>
      </c>
    </row>
    <row r="3" ht="20" customHeight="1">
      <c r="A3" s="11" t="inlineStr">
        <is>
          <t>DOS-001</t>
        </is>
      </c>
      <c r="B3" s="12" t="n">
        <v>46034</v>
      </c>
      <c r="C3" s="6" t="inlineStr">
        <is>
          <t>Pierre Martin</t>
        </is>
      </c>
      <c r="D3" s="6" t="inlineStr">
        <is>
          <t>Paris</t>
        </is>
      </c>
      <c r="E3" s="11" t="inlineStr">
        <is>
          <t>Appartement</t>
        </is>
      </c>
      <c r="F3" s="13" t="inlineStr">
        <is>
          <t>Ancien</t>
        </is>
      </c>
      <c r="G3" s="14" t="n">
        <v>320000</v>
      </c>
      <c r="H3" s="14" t="n">
        <v>8000</v>
      </c>
      <c r="I3" s="15">
        <f>G3+H3</f>
        <v/>
      </c>
      <c r="J3" s="11">
        <f>SI(F3="Ancien";"Ancien";"Neuf")</f>
        <v/>
      </c>
      <c r="K3" s="7">
        <f>SI(F3="Ancien";RECHERCHEV(E3;Barème_TVA_Droits!$A$3:$F$6;2;FAUX);RECHERCHEV(E3;Barème_TVA_Droits!$A$3:$F$6;3;FAUX))</f>
        <v/>
      </c>
      <c r="L3" s="8">
        <f>I3*K3</f>
        <v/>
      </c>
      <c r="M3" s="8">
        <f>RECHERCHEV(E3;Barème_TVA_Droits!$A$3:$F$6;4;FAUX)*I3</f>
        <v/>
      </c>
      <c r="N3" s="8">
        <f>M3*20%</f>
        <v/>
      </c>
      <c r="O3" s="8">
        <f>RECHERCHEV(E3;Barème_TVA_Droits!$A$3:$F$6;5;FAUX)</f>
        <v/>
      </c>
      <c r="P3" s="8">
        <f>RECHERCHEV(E3;Barème_TVA_Droits!$A$3:$F$6;6;FAUX)*I3</f>
        <v/>
      </c>
      <c r="Q3" s="15">
        <f>SOMME(L3:P3)</f>
        <v/>
      </c>
      <c r="R3" s="15">
        <f>I3+Q3</f>
        <v/>
      </c>
      <c r="S3" s="16" t="n">
        <v>360000</v>
      </c>
      <c r="T3" s="8">
        <f>S3-R3</f>
        <v/>
      </c>
    </row>
    <row r="4" ht="20" customHeight="1">
      <c r="A4" s="17" t="inlineStr">
        <is>
          <t>DOS-002</t>
        </is>
      </c>
      <c r="B4" s="12" t="n">
        <v>46040</v>
      </c>
      <c r="C4" s="3" t="inlineStr">
        <is>
          <t>Marie Dubois</t>
        </is>
      </c>
      <c r="D4" s="3" t="inlineStr">
        <is>
          <t>Lyon</t>
        </is>
      </c>
      <c r="E4" s="17" t="inlineStr">
        <is>
          <t>Maison</t>
        </is>
      </c>
      <c r="F4" s="13" t="inlineStr">
        <is>
          <t>Neuf</t>
        </is>
      </c>
      <c r="G4" s="14" t="n">
        <v>415000</v>
      </c>
      <c r="H4" s="14" t="n">
        <v>0</v>
      </c>
      <c r="I4" s="18">
        <f>G4+H4</f>
        <v/>
      </c>
      <c r="J4" s="17">
        <f>SI(F4="Ancien";"Ancien";"Neuf")</f>
        <v/>
      </c>
      <c r="K4" s="4">
        <f>SI(F4="Ancien";RECHERCHEV(E4;Barème_TVA_Droits!$A$3:$F$6;2;FAUX);RECHERCHEV(E4;Barème_TVA_Droits!$A$3:$F$6;3;FAUX))</f>
        <v/>
      </c>
      <c r="L4" s="5">
        <f>I4*K4</f>
        <v/>
      </c>
      <c r="M4" s="5">
        <f>RECHERCHEV(E4;Barème_TVA_Droits!$A$3:$F$6;4;FAUX)*I4</f>
        <v/>
      </c>
      <c r="N4" s="5">
        <f>M4*20%</f>
        <v/>
      </c>
      <c r="O4" s="5">
        <f>RECHERCHEV(E4;Barème_TVA_Droits!$A$3:$F$6;5;FAUX)</f>
        <v/>
      </c>
      <c r="P4" s="5">
        <f>RECHERCHEV(E4;Barème_TVA_Droits!$A$3:$F$6;6;FAUX)*I4</f>
        <v/>
      </c>
      <c r="Q4" s="18">
        <f>SOMME(L4:P4)</f>
        <v/>
      </c>
      <c r="R4" s="18">
        <f>I4+Q4</f>
        <v/>
      </c>
      <c r="S4" s="16" t="n">
        <v>460000</v>
      </c>
      <c r="T4" s="5">
        <f>S4-R4</f>
        <v/>
      </c>
    </row>
    <row r="5" ht="20" customHeight="1">
      <c r="A5" s="11" t="inlineStr">
        <is>
          <t>DOS-003</t>
        </is>
      </c>
      <c r="B5" s="12" t="n">
        <v>46049</v>
      </c>
      <c r="C5" s="6" t="inlineStr">
        <is>
          <t>Julien Bernard</t>
        </is>
      </c>
      <c r="D5" s="6" t="inlineStr">
        <is>
          <t>Marseille</t>
        </is>
      </c>
      <c r="E5" s="11" t="inlineStr">
        <is>
          <t>Appartement</t>
        </is>
      </c>
      <c r="F5" s="13" t="inlineStr">
        <is>
          <t>Ancien</t>
        </is>
      </c>
      <c r="G5" s="14" t="n">
        <v>255000</v>
      </c>
      <c r="H5" s="14" t="n">
        <v>6500</v>
      </c>
      <c r="I5" s="15">
        <f>G5+H5</f>
        <v/>
      </c>
      <c r="J5" s="11">
        <f>SI(F5="Ancien";"Ancien";"Neuf")</f>
        <v/>
      </c>
      <c r="K5" s="7">
        <f>SI(F5="Ancien";RECHERCHEV(E5;Barème_TVA_Droits!$A$3:$F$6;2;FAUX);RECHERCHEV(E5;Barème_TVA_Droits!$A$3:$F$6;3;FAUX))</f>
        <v/>
      </c>
      <c r="L5" s="8">
        <f>I5*K5</f>
        <v/>
      </c>
      <c r="M5" s="8">
        <f>RECHERCHEV(E5;Barème_TVA_Droits!$A$3:$F$6;4;FAUX)*I5</f>
        <v/>
      </c>
      <c r="N5" s="8">
        <f>M5*20%</f>
        <v/>
      </c>
      <c r="O5" s="8">
        <f>RECHERCHEV(E5;Barème_TVA_Droits!$A$3:$F$6;5;FAUX)</f>
        <v/>
      </c>
      <c r="P5" s="8">
        <f>RECHERCHEV(E5;Barème_TVA_Droits!$A$3:$F$6;6;FAUX)*I5</f>
        <v/>
      </c>
      <c r="Q5" s="15">
        <f>SOMME(L5:P5)</f>
        <v/>
      </c>
      <c r="R5" s="15">
        <f>I5+Q5</f>
        <v/>
      </c>
      <c r="S5" s="16" t="n">
        <v>285000</v>
      </c>
      <c r="T5" s="8">
        <f>S5-R5</f>
        <v/>
      </c>
    </row>
    <row r="6" ht="20" customHeight="1">
      <c r="A6" s="17" t="inlineStr">
        <is>
          <t>DOS-004</t>
        </is>
      </c>
      <c r="B6" s="12" t="n">
        <v>46056</v>
      </c>
      <c r="C6" s="3" t="inlineStr">
        <is>
          <t>Sophie Leroy</t>
        </is>
      </c>
      <c r="D6" s="3" t="inlineStr">
        <is>
          <t>Toulouse</t>
        </is>
      </c>
      <c r="E6" s="17" t="inlineStr">
        <is>
          <t>Maison</t>
        </is>
      </c>
      <c r="F6" s="13" t="inlineStr">
        <is>
          <t>Ancien</t>
        </is>
      </c>
      <c r="G6" s="14" t="n">
        <v>380000</v>
      </c>
      <c r="H6" s="14" t="n">
        <v>10000</v>
      </c>
      <c r="I6" s="18">
        <f>G6+H6</f>
        <v/>
      </c>
      <c r="J6" s="17">
        <f>SI(F6="Ancien";"Ancien";"Neuf")</f>
        <v/>
      </c>
      <c r="K6" s="4">
        <f>SI(F6="Ancien";RECHERCHEV(E6;Barème_TVA_Droits!$A$3:$F$6;2;FAUX);RECHERCHEV(E6;Barème_TVA_Droits!$A$3:$F$6;3;FAUX))</f>
        <v/>
      </c>
      <c r="L6" s="5">
        <f>I6*K6</f>
        <v/>
      </c>
      <c r="M6" s="5">
        <f>RECHERCHEV(E6;Barème_TVA_Droits!$A$3:$F$6;4;FAUX)*I6</f>
        <v/>
      </c>
      <c r="N6" s="5">
        <f>M6*20%</f>
        <v/>
      </c>
      <c r="O6" s="5">
        <f>RECHERCHEV(E6;Barème_TVA_Droits!$A$3:$F$6;5;FAUX)</f>
        <v/>
      </c>
      <c r="P6" s="5">
        <f>RECHERCHEV(E6;Barème_TVA_Droits!$A$3:$F$6;6;FAUX)*I6</f>
        <v/>
      </c>
      <c r="Q6" s="18">
        <f>SOMME(L6:P6)</f>
        <v/>
      </c>
      <c r="R6" s="18">
        <f>I6+Q6</f>
        <v/>
      </c>
      <c r="S6" s="16" t="n">
        <v>420000</v>
      </c>
      <c r="T6" s="5">
        <f>S6-R6</f>
        <v/>
      </c>
    </row>
    <row r="7" ht="20" customHeight="1">
      <c r="A7" s="11" t="inlineStr">
        <is>
          <t>DOS-005</t>
        </is>
      </c>
      <c r="B7" s="12" t="n">
        <v>46063</v>
      </c>
      <c r="C7" s="6" t="inlineStr">
        <is>
          <t>Nicolas Fontaine</t>
        </is>
      </c>
      <c r="D7" s="6" t="inlineStr">
        <is>
          <t>Bordeaux</t>
        </is>
      </c>
      <c r="E7" s="11" t="inlineStr">
        <is>
          <t>Appartement</t>
        </is>
      </c>
      <c r="F7" s="13" t="inlineStr">
        <is>
          <t>Neuf</t>
        </is>
      </c>
      <c r="G7" s="14" t="n">
        <v>290000</v>
      </c>
      <c r="H7" s="14" t="n">
        <v>0</v>
      </c>
      <c r="I7" s="15">
        <f>G7+H7</f>
        <v/>
      </c>
      <c r="J7" s="11">
        <f>SI(F7="Ancien";"Ancien";"Neuf")</f>
        <v/>
      </c>
      <c r="K7" s="7">
        <f>SI(F7="Ancien";RECHERCHEV(E7;Barème_TVA_Droits!$A$3:$F$6;2;FAUX);RECHERCHEV(E7;Barème_TVA_Droits!$A$3:$F$6;3;FAUX))</f>
        <v/>
      </c>
      <c r="L7" s="8">
        <f>I7*K7</f>
        <v/>
      </c>
      <c r="M7" s="8">
        <f>RECHERCHEV(E7;Barème_TVA_Droits!$A$3:$F$6;4;FAUX)*I7</f>
        <v/>
      </c>
      <c r="N7" s="8">
        <f>M7*20%</f>
        <v/>
      </c>
      <c r="O7" s="8">
        <f>RECHERCHEV(E7;Barème_TVA_Droits!$A$3:$F$6;5;FAUX)</f>
        <v/>
      </c>
      <c r="P7" s="8">
        <f>RECHERCHEV(E7;Barème_TVA_Droits!$A$3:$F$6;6;FAUX)*I7</f>
        <v/>
      </c>
      <c r="Q7" s="15">
        <f>SOMME(L7:P7)</f>
        <v/>
      </c>
      <c r="R7" s="15">
        <f>I7+Q7</f>
        <v/>
      </c>
      <c r="S7" s="16" t="n">
        <v>320000</v>
      </c>
      <c r="T7" s="8">
        <f>S7-R7</f>
        <v/>
      </c>
    </row>
    <row r="8" ht="20" customHeight="1">
      <c r="A8" s="17" t="inlineStr">
        <is>
          <t>DOS-006</t>
        </is>
      </c>
      <c r="B8" s="12" t="n">
        <v>46070</v>
      </c>
      <c r="C8" s="3" t="inlineStr">
        <is>
          <t>Camille Moreau</t>
        </is>
      </c>
      <c r="D8" s="3" t="inlineStr">
        <is>
          <t>Nantes</t>
        </is>
      </c>
      <c r="E8" s="17" t="inlineStr">
        <is>
          <t>Maison</t>
        </is>
      </c>
      <c r="F8" s="13" t="inlineStr">
        <is>
          <t>Ancien</t>
        </is>
      </c>
      <c r="G8" s="14" t="n">
        <v>450000</v>
      </c>
      <c r="H8" s="14" t="n">
        <v>12000</v>
      </c>
      <c r="I8" s="18">
        <f>G8+H8</f>
        <v/>
      </c>
      <c r="J8" s="17">
        <f>SI(F8="Ancien";"Ancien";"Neuf")</f>
        <v/>
      </c>
      <c r="K8" s="4">
        <f>SI(F8="Ancien";RECHERCHEV(E8;Barème_TVA_Droits!$A$3:$F$6;2;FAUX);RECHERCHEV(E8;Barème_TVA_Droits!$A$3:$F$6;3;FAUX))</f>
        <v/>
      </c>
      <c r="L8" s="5">
        <f>I8*K8</f>
        <v/>
      </c>
      <c r="M8" s="5">
        <f>RECHERCHEV(E8;Barème_TVA_Droits!$A$3:$F$6;4;FAUX)*I8</f>
        <v/>
      </c>
      <c r="N8" s="5">
        <f>M8*20%</f>
        <v/>
      </c>
      <c r="O8" s="5">
        <f>RECHERCHEV(E8;Barème_TVA_Droits!$A$3:$F$6;5;FAUX)</f>
        <v/>
      </c>
      <c r="P8" s="5">
        <f>RECHERCHEV(E8;Barème_TVA_Droits!$A$3:$F$6;6;FAUX)*I8</f>
        <v/>
      </c>
      <c r="Q8" s="18">
        <f>SOMME(L8:P8)</f>
        <v/>
      </c>
      <c r="R8" s="18">
        <f>I8+Q8</f>
        <v/>
      </c>
      <c r="S8" s="16" t="n">
        <v>510000</v>
      </c>
      <c r="T8" s="5">
        <f>S8-R8</f>
        <v/>
      </c>
    </row>
    <row r="9" ht="20" customHeight="1">
      <c r="A9" s="11" t="inlineStr">
        <is>
          <t>DOS-007</t>
        </is>
      </c>
      <c r="B9" s="12" t="n">
        <v>46077</v>
      </c>
      <c r="C9" s="6" t="inlineStr">
        <is>
          <t>Thomas Petit</t>
        </is>
      </c>
      <c r="D9" s="6" t="inlineStr">
        <is>
          <t>Lille</t>
        </is>
      </c>
      <c r="E9" s="11" t="inlineStr">
        <is>
          <t>Appartement</t>
        </is>
      </c>
      <c r="F9" s="13" t="inlineStr">
        <is>
          <t>Ancien</t>
        </is>
      </c>
      <c r="G9" s="14" t="n">
        <v>198000</v>
      </c>
      <c r="H9" s="14" t="n">
        <v>5000</v>
      </c>
      <c r="I9" s="15">
        <f>G9+H9</f>
        <v/>
      </c>
      <c r="J9" s="11">
        <f>SI(F9="Ancien";"Ancien";"Neuf")</f>
        <v/>
      </c>
      <c r="K9" s="7">
        <f>SI(F9="Ancien";RECHERCHEV(E9;Barème_TVA_Droits!$A$3:$F$6;2;FAUX);RECHERCHEV(E9;Barème_TVA_Droits!$A$3:$F$6;3;FAUX))</f>
        <v/>
      </c>
      <c r="L9" s="8">
        <f>I9*K9</f>
        <v/>
      </c>
      <c r="M9" s="8">
        <f>RECHERCHEV(E9;Barème_TVA_Droits!$A$3:$F$6;4;FAUX)*I9</f>
        <v/>
      </c>
      <c r="N9" s="8">
        <f>M9*20%</f>
        <v/>
      </c>
      <c r="O9" s="8">
        <f>RECHERCHEV(E9;Barème_TVA_Droits!$A$3:$F$6;5;FAUX)</f>
        <v/>
      </c>
      <c r="P9" s="8">
        <f>RECHERCHEV(E9;Barème_TVA_Droits!$A$3:$F$6;6;FAUX)*I9</f>
        <v/>
      </c>
      <c r="Q9" s="15">
        <f>SOMME(L9:P9)</f>
        <v/>
      </c>
      <c r="R9" s="15">
        <f>I9+Q9</f>
        <v/>
      </c>
      <c r="S9" s="16" t="n">
        <v>225000</v>
      </c>
      <c r="T9" s="8">
        <f>S9-R9</f>
        <v/>
      </c>
    </row>
    <row r="10" ht="20" customHeight="1">
      <c r="A10" s="17" t="inlineStr">
        <is>
          <t>DOS-008</t>
        </is>
      </c>
      <c r="B10" s="12" t="n">
        <v>46086</v>
      </c>
      <c r="C10" s="3" t="inlineStr">
        <is>
          <t>Emma Roussel</t>
        </is>
      </c>
      <c r="D10" s="3" t="inlineStr">
        <is>
          <t>Strasbourg</t>
        </is>
      </c>
      <c r="E10" s="17" t="inlineStr">
        <is>
          <t>Maison</t>
        </is>
      </c>
      <c r="F10" s="13" t="inlineStr">
        <is>
          <t>Neuf</t>
        </is>
      </c>
      <c r="G10" s="14" t="n">
        <v>520000</v>
      </c>
      <c r="H10" s="14" t="n">
        <v>0</v>
      </c>
      <c r="I10" s="18">
        <f>G10+H10</f>
        <v/>
      </c>
      <c r="J10" s="17">
        <f>SI(F10="Ancien";"Ancien";"Neuf")</f>
        <v/>
      </c>
      <c r="K10" s="4">
        <f>SI(F10="Ancien";RECHERCHEV(E10;Barème_TVA_Droits!$A$3:$F$6;2;FAUX);RECHERCHEV(E10;Barème_TVA_Droits!$A$3:$F$6;3;FAUX))</f>
        <v/>
      </c>
      <c r="L10" s="5">
        <f>I10*K10</f>
        <v/>
      </c>
      <c r="M10" s="5">
        <f>RECHERCHEV(E10;Barème_TVA_Droits!$A$3:$F$6;4;FAUX)*I10</f>
        <v/>
      </c>
      <c r="N10" s="5">
        <f>M10*20%</f>
        <v/>
      </c>
      <c r="O10" s="5">
        <f>RECHERCHEV(E10;Barème_TVA_Droits!$A$3:$F$6;5;FAUX)</f>
        <v/>
      </c>
      <c r="P10" s="5">
        <f>RECHERCHEV(E10;Barème_TVA_Droits!$A$3:$F$6;6;FAUX)*I10</f>
        <v/>
      </c>
      <c r="Q10" s="18">
        <f>SOMME(L10:P10)</f>
        <v/>
      </c>
      <c r="R10" s="18">
        <f>I10+Q10</f>
        <v/>
      </c>
      <c r="S10" s="16" t="n">
        <v>560000</v>
      </c>
      <c r="T10" s="5">
        <f>S10-R10</f>
        <v/>
      </c>
    </row>
    <row r="11" ht="20" customHeight="1">
      <c r="A11" s="11" t="inlineStr">
        <is>
          <t>DOS-009</t>
        </is>
      </c>
      <c r="B11" s="12" t="n">
        <v>46093</v>
      </c>
      <c r="C11" s="6" t="inlineStr">
        <is>
          <t>Lucas Perrin</t>
        </is>
      </c>
      <c r="D11" s="6" t="inlineStr">
        <is>
          <t>Montpellier</t>
        </is>
      </c>
      <c r="E11" s="11" t="inlineStr">
        <is>
          <t>Appartement</t>
        </is>
      </c>
      <c r="F11" s="13" t="inlineStr">
        <is>
          <t>Ancien</t>
        </is>
      </c>
      <c r="G11" s="14" t="n">
        <v>310000</v>
      </c>
      <c r="H11" s="14" t="n">
        <v>7500</v>
      </c>
      <c r="I11" s="15">
        <f>G11+H11</f>
        <v/>
      </c>
      <c r="J11" s="11">
        <f>SI(F11="Ancien";"Ancien";"Neuf")</f>
        <v/>
      </c>
      <c r="K11" s="7">
        <f>SI(F11="Ancien";RECHERCHEV(E11;Barème_TVA_Droits!$A$3:$F$6;2;FAUX);RECHERCHEV(E11;Barème_TVA_Droits!$A$3:$F$6;3;FAUX))</f>
        <v/>
      </c>
      <c r="L11" s="8">
        <f>I11*K11</f>
        <v/>
      </c>
      <c r="M11" s="8">
        <f>RECHERCHEV(E11;Barème_TVA_Droits!$A$3:$F$6;4;FAUX)*I11</f>
        <v/>
      </c>
      <c r="N11" s="8">
        <f>M11*20%</f>
        <v/>
      </c>
      <c r="O11" s="8">
        <f>RECHERCHEV(E11;Barème_TVA_Droits!$A$3:$F$6;5;FAUX)</f>
        <v/>
      </c>
      <c r="P11" s="8">
        <f>RECHERCHEV(E11;Barème_TVA_Droits!$A$3:$F$6;6;FAUX)*I11</f>
        <v/>
      </c>
      <c r="Q11" s="15">
        <f>SOMME(L11:P11)</f>
        <v/>
      </c>
      <c r="R11" s="15">
        <f>I11+Q11</f>
        <v/>
      </c>
      <c r="S11" s="16" t="n">
        <v>345000</v>
      </c>
      <c r="T11" s="8">
        <f>S11-R11</f>
        <v/>
      </c>
    </row>
    <row r="12" ht="20" customHeight="1">
      <c r="A12" s="17" t="inlineStr">
        <is>
          <t>DOS-010</t>
        </is>
      </c>
      <c r="B12" s="12" t="n">
        <v>46100</v>
      </c>
      <c r="C12" s="3" t="inlineStr">
        <is>
          <t>Chloé Garnier</t>
        </is>
      </c>
      <c r="D12" s="3" t="inlineStr">
        <is>
          <t>Rennes</t>
        </is>
      </c>
      <c r="E12" s="17" t="inlineStr">
        <is>
          <t>Maison</t>
        </is>
      </c>
      <c r="F12" s="13" t="inlineStr">
        <is>
          <t>Ancien</t>
        </is>
      </c>
      <c r="G12" s="14" t="n">
        <v>610000</v>
      </c>
      <c r="H12" s="14" t="n">
        <v>15000</v>
      </c>
      <c r="I12" s="18">
        <f>G12+H12</f>
        <v/>
      </c>
      <c r="J12" s="17">
        <f>SI(F12="Ancien";"Ancien";"Neuf")</f>
        <v/>
      </c>
      <c r="K12" s="4">
        <f>SI(F12="Ancien";RECHERCHEV(E12;Barème_TVA_Droits!$A$3:$F$6;2;FAUX);RECHERCHEV(E12;Barème_TVA_Droits!$A$3:$F$6;3;FAUX))</f>
        <v/>
      </c>
      <c r="L12" s="5">
        <f>I12*K12</f>
        <v/>
      </c>
      <c r="M12" s="5">
        <f>RECHERCHEV(E12;Barème_TVA_Droits!$A$3:$F$6;4;FAUX)*I12</f>
        <v/>
      </c>
      <c r="N12" s="5">
        <f>M12*20%</f>
        <v/>
      </c>
      <c r="O12" s="5">
        <f>RECHERCHEV(E12;Barème_TVA_Droits!$A$3:$F$6;5;FAUX)</f>
        <v/>
      </c>
      <c r="P12" s="5">
        <f>RECHERCHEV(E12;Barème_TVA_Droits!$A$3:$F$6;6;FAUX)*I12</f>
        <v/>
      </c>
      <c r="Q12" s="18">
        <f>SOMME(L12:P12)</f>
        <v/>
      </c>
      <c r="R12" s="18">
        <f>I12+Q12</f>
        <v/>
      </c>
      <c r="S12" s="16" t="n">
        <v>660000</v>
      </c>
      <c r="T12" s="5">
        <f>S12-R12</f>
        <v/>
      </c>
    </row>
    <row r="14" ht="22" customHeight="1">
      <c r="A14" s="19" t="inlineStr">
        <is>
          <t>TOTAUX / MOYENNES</t>
        </is>
      </c>
      <c r="B14" s="20" t="n"/>
      <c r="C14" s="20" t="n"/>
      <c r="D14" s="20" t="n"/>
      <c r="E14" s="20" t="n"/>
      <c r="F14" s="20" t="n"/>
      <c r="G14" s="20" t="n"/>
      <c r="H14" s="21" t="n"/>
      <c r="I14" s="22">
        <f>SOMME(I3:I12)</f>
        <v/>
      </c>
      <c r="L14" s="22">
        <f>SOMME(L3:L12)</f>
        <v/>
      </c>
      <c r="Q14" s="22">
        <f>SOMME(Q3:Q12)</f>
        <v/>
      </c>
      <c r="R14" s="22">
        <f>SOMME(R3:R12)</f>
        <v/>
      </c>
    </row>
    <row r="15" ht="22" customHeight="1">
      <c r="A15" s="23" t="inlineStr">
        <is>
          <t>Frais moyens (€)</t>
        </is>
      </c>
      <c r="B15" s="20" t="n"/>
      <c r="C15" s="20" t="n"/>
      <c r="D15" s="20" t="n"/>
      <c r="E15" s="20" t="n"/>
      <c r="F15" s="20" t="n"/>
      <c r="G15" s="20" t="n"/>
      <c r="H15" s="21" t="n"/>
      <c r="Q15" s="24">
        <f>MOYENNE(Q3:Q12)</f>
        <v/>
      </c>
    </row>
    <row r="16" ht="22" customHeight="1">
      <c r="A16" s="25" t="inlineStr">
        <is>
          <t>Dossiers en dépassement budget</t>
        </is>
      </c>
      <c r="B16" s="20" t="n"/>
      <c r="C16" s="20" t="n"/>
      <c r="D16" s="20" t="n"/>
      <c r="E16" s="20" t="n"/>
      <c r="F16" s="20" t="n"/>
      <c r="G16" s="20" t="n"/>
      <c r="H16" s="21" t="n"/>
      <c r="Q16" s="26">
        <f>NB.SI(T3:T12;"&lt;0")</f>
        <v/>
      </c>
    </row>
  </sheetData>
  <mergeCells count="4">
    <mergeCell ref="A1:T1"/>
    <mergeCell ref="A14:H14"/>
    <mergeCell ref="A15:H15"/>
    <mergeCell ref="A16:H16"/>
  </mergeCells>
  <conditionalFormatting sqref="T3:T12">
    <cfRule type="expression" priority="1" dxfId="0" stopIfTrue="1">
      <formula>T3&gt;=0</formula>
    </cfRule>
    <cfRule type="expression" priority="2" dxfId="1" stopIfTrue="1">
      <formula>T3&lt;0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7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8" customWidth="1" min="1" max="1"/>
    <col width="24" customWidth="1" min="2" max="2"/>
    <col width="24" customWidth="1" min="3" max="3"/>
    <col width="14" customWidth="1" min="4" max="4"/>
    <col width="14" customWidth="1" min="5" max="5"/>
    <col width="14" customWidth="1" min="6" max="6"/>
  </cols>
  <sheetData>
    <row r="1" ht="30" customHeight="1">
      <c r="A1" s="10" t="inlineStr">
        <is>
          <t>Synthèse — Tableau de bord frais de notaire 2026</t>
        </is>
      </c>
    </row>
    <row r="2" ht="28" customHeight="1">
      <c r="A2" s="2" t="inlineStr">
        <is>
          <t>Indicateur clé</t>
        </is>
      </c>
      <c r="B2" s="2" t="inlineStr">
        <is>
          <t>Valeur</t>
        </is>
      </c>
    </row>
    <row r="3" ht="22" customHeight="1">
      <c r="A3" s="27" t="inlineStr">
        <is>
          <t>Nombre de dossiers</t>
        </is>
      </c>
      <c r="B3" s="28">
        <f>NBVAL(Calcul_Frais!A3:A12)</f>
        <v/>
      </c>
    </row>
    <row r="4" ht="22" customHeight="1">
      <c r="A4" s="29" t="inlineStr">
        <is>
          <t>Prix moyen d'achat (€)</t>
        </is>
      </c>
      <c r="B4" s="5">
        <f>MOYENNE(Calcul_Frais!I3:I12)</f>
        <v/>
      </c>
    </row>
    <row r="5" ht="22" customHeight="1">
      <c r="A5" s="27" t="inlineStr">
        <is>
          <t>Frais de notaire moyens (€)</t>
        </is>
      </c>
      <c r="B5" s="8">
        <f>MOYENNE(Calcul_Frais!Q3:Q12)</f>
        <v/>
      </c>
    </row>
    <row r="6" ht="22" customHeight="1">
      <c r="A6" s="29" t="inlineStr">
        <is>
          <t>Coût total moyen acquisition (€)</t>
        </is>
      </c>
      <c r="B6" s="5">
        <f>MOYENNE(Calcul_Frais!R3:R12)</f>
        <v/>
      </c>
    </row>
    <row r="7" ht="22" customHeight="1">
      <c r="A7" s="27" t="inlineStr">
        <is>
          <t>Taux de dépassement budget</t>
        </is>
      </c>
      <c r="B7" s="7">
        <f>NB.SI(Calcul_Frais!T3:T12;"&lt;0")/NBVAL(Calcul_Frais!A3:A12)</f>
        <v/>
      </c>
    </row>
    <row r="8" ht="22" customHeight="1">
      <c r="A8" s="29" t="inlineStr">
        <is>
          <t>Total frais notaire (tous dossiers, €)</t>
        </is>
      </c>
      <c r="B8" s="5">
        <f>SOMME(Calcul_Frais!Q3:Q12)</f>
        <v/>
      </c>
    </row>
    <row r="10" ht="26" customHeight="1">
      <c r="A10" s="2" t="inlineStr">
        <is>
          <t>Répartition Neuf / Ancien</t>
        </is>
      </c>
      <c r="B10" s="21" t="n"/>
    </row>
    <row r="11" ht="24" customHeight="1">
      <c r="A11" s="19" t="inlineStr">
        <is>
          <t>Régime</t>
        </is>
      </c>
      <c r="B11" s="19" t="inlineStr">
        <is>
          <t>Nb dossiers</t>
        </is>
      </c>
    </row>
    <row r="12" ht="20" customHeight="1">
      <c r="A12" s="3" t="inlineStr">
        <is>
          <t>Ancien</t>
        </is>
      </c>
      <c r="B12" s="30">
        <f>NB.SI(Calcul_Frais!F3:F12;"Ancien")</f>
        <v/>
      </c>
    </row>
    <row r="13" ht="20" customHeight="1">
      <c r="A13" s="6" t="inlineStr">
        <is>
          <t>Neuf</t>
        </is>
      </c>
      <c r="B13" s="31">
        <f>NB.SI(Calcul_Frais!F3:F12;"Neuf")</f>
        <v/>
      </c>
    </row>
    <row r="16" ht="26" customHeight="1">
      <c r="A16" s="2" t="inlineStr">
        <is>
          <t>Support graphique — Frais de notaire par dossier</t>
        </is>
      </c>
      <c r="B16" s="20" t="n"/>
      <c r="C16" s="20" t="n"/>
      <c r="D16" s="20" t="n"/>
      <c r="E16" s="20" t="n"/>
      <c r="F16" s="21" t="n"/>
    </row>
    <row r="17" ht="28" customHeight="1">
      <c r="A17" s="19" t="inlineStr">
        <is>
          <t>Dossier</t>
        </is>
      </c>
      <c r="B17" s="19" t="inlineStr">
        <is>
          <t>Frais notaire (€)</t>
        </is>
      </c>
      <c r="C17" s="19" t="inlineStr">
        <is>
          <t>Prix retenu (€)</t>
        </is>
      </c>
    </row>
    <row r="18" ht="20" customHeight="1">
      <c r="A18" s="17" t="inlineStr">
        <is>
          <t>DOS-001</t>
        </is>
      </c>
      <c r="B18" s="5">
        <f>Calcul_Frais!Q5</f>
        <v/>
      </c>
      <c r="C18" s="5">
        <f>Calcul_Frais!I5</f>
        <v/>
      </c>
    </row>
    <row r="19" ht="20" customHeight="1">
      <c r="A19" s="11" t="inlineStr">
        <is>
          <t>DOS-002</t>
        </is>
      </c>
      <c r="B19" s="8">
        <f>Calcul_Frais!Q6</f>
        <v/>
      </c>
      <c r="C19" s="8">
        <f>Calcul_Frais!I6</f>
        <v/>
      </c>
    </row>
    <row r="20" ht="20" customHeight="1">
      <c r="A20" s="17" t="inlineStr">
        <is>
          <t>DOS-003</t>
        </is>
      </c>
      <c r="B20" s="5">
        <f>Calcul_Frais!Q7</f>
        <v/>
      </c>
      <c r="C20" s="5">
        <f>Calcul_Frais!I7</f>
        <v/>
      </c>
    </row>
    <row r="21" ht="20" customHeight="1">
      <c r="A21" s="11" t="inlineStr">
        <is>
          <t>DOS-004</t>
        </is>
      </c>
      <c r="B21" s="8">
        <f>Calcul_Frais!Q8</f>
        <v/>
      </c>
      <c r="C21" s="8">
        <f>Calcul_Frais!I8</f>
        <v/>
      </c>
    </row>
    <row r="22" ht="20" customHeight="1">
      <c r="A22" s="17" t="inlineStr">
        <is>
          <t>DOS-005</t>
        </is>
      </c>
      <c r="B22" s="5">
        <f>Calcul_Frais!Q9</f>
        <v/>
      </c>
      <c r="C22" s="5">
        <f>Calcul_Frais!I9</f>
        <v/>
      </c>
    </row>
    <row r="23" ht="20" customHeight="1">
      <c r="A23" s="11" t="inlineStr">
        <is>
          <t>DOS-006</t>
        </is>
      </c>
      <c r="B23" s="8">
        <f>Calcul_Frais!Q10</f>
        <v/>
      </c>
      <c r="C23" s="8">
        <f>Calcul_Frais!I10</f>
        <v/>
      </c>
    </row>
    <row r="24" ht="20" customHeight="1">
      <c r="A24" s="17" t="inlineStr">
        <is>
          <t>DOS-007</t>
        </is>
      </c>
      <c r="B24" s="5">
        <f>Calcul_Frais!Q11</f>
        <v/>
      </c>
      <c r="C24" s="5">
        <f>Calcul_Frais!I11</f>
        <v/>
      </c>
    </row>
    <row r="25" ht="20" customHeight="1">
      <c r="A25" s="11" t="inlineStr">
        <is>
          <t>DOS-008</t>
        </is>
      </c>
      <c r="B25" s="8">
        <f>Calcul_Frais!Q12</f>
        <v/>
      </c>
      <c r="C25" s="8">
        <f>Calcul_Frais!I12</f>
        <v/>
      </c>
    </row>
    <row r="26" ht="20" customHeight="1">
      <c r="A26" s="17" t="inlineStr">
        <is>
          <t>DOS-009</t>
        </is>
      </c>
      <c r="B26" s="5">
        <f>Calcul_Frais!Q13</f>
        <v/>
      </c>
      <c r="C26" s="5">
        <f>Calcul_Frais!I13</f>
        <v/>
      </c>
    </row>
    <row r="27" ht="20" customHeight="1">
      <c r="A27" s="11" t="inlineStr">
        <is>
          <t>DOS-010</t>
        </is>
      </c>
      <c r="B27" s="8">
        <f>Calcul_Frais!Q14</f>
        <v/>
      </c>
      <c r="C27" s="8">
        <f>Calcul_Frais!I14</f>
        <v/>
      </c>
    </row>
  </sheetData>
  <mergeCells count="3">
    <mergeCell ref="A1:F1"/>
    <mergeCell ref="A10:B10"/>
    <mergeCell ref="A16:F16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0"/>
  <sheetViews>
    <sheetView workbookViewId="0">
      <selection activeCell="A1" sqref="A1"/>
    </sheetView>
  </sheetViews>
  <sheetFormatPr baseColWidth="8" defaultRowHeight="15"/>
  <cols>
    <col width="30" customWidth="1" min="1" max="1"/>
    <col width="55" customWidth="1" min="2" max="2"/>
    <col width="22" customWidth="1" min="3" max="3"/>
  </cols>
  <sheetData>
    <row r="1" ht="32" customHeight="1">
      <c r="A1" s="10" t="inlineStr">
        <is>
          <t>Mode d'emploi — Simulateur frais de notaire 2026</t>
        </is>
      </c>
    </row>
    <row r="2" ht="22" customHeight="1">
      <c r="A2" s="32" t="inlineStr">
        <is>
          <t>SECTION</t>
        </is>
      </c>
      <c r="B2" s="32" t="inlineStr">
        <is>
          <t>DESCRIPTION</t>
        </is>
      </c>
      <c r="C2" s="32" t="inlineStr">
        <is>
          <t>REMARQUE</t>
        </is>
      </c>
    </row>
    <row r="3" ht="10" customHeight="1"/>
    <row r="4" ht="22" customHeight="1">
      <c r="A4" s="3" t="inlineStr">
        <is>
          <t>🟡 Cellules jaunes</t>
        </is>
      </c>
      <c r="B4" s="3" t="inlineStr">
        <is>
          <t>Zones de saisie utilisateur (prix, dates, budget, régime)</t>
        </is>
      </c>
      <c r="C4" s="3" t="inlineStr">
        <is>
          <t>À renseigner par l'utilisateur</t>
        </is>
      </c>
    </row>
    <row r="5" ht="22" customHeight="1">
      <c r="A5" s="6" t="inlineStr">
        <is>
          <t>🟢 Cellules vertes</t>
        </is>
      </c>
      <c r="B5" s="6" t="inlineStr">
        <is>
          <t>Calculs automatiques (frais, totaux, régime)</t>
        </is>
      </c>
      <c r="C5" s="6" t="inlineStr">
        <is>
          <t>Ne pas modifier</t>
        </is>
      </c>
    </row>
    <row r="6" ht="22" customHeight="1">
      <c r="A6" s="3" t="inlineStr">
        <is>
          <t>🔵 En-têtes bleu-vert</t>
        </is>
      </c>
      <c r="B6" s="3" t="inlineStr">
        <is>
          <t>Titres de colonnes et sections</t>
        </is>
      </c>
      <c r="C6" s="3" t="inlineStr">
        <is>
          <t>Navigation et lecture</t>
        </is>
      </c>
    </row>
    <row r="7" ht="10" customHeight="1"/>
    <row r="8" ht="22" customHeight="1">
      <c r="A8" s="32" t="inlineStr">
        <is>
          <t>FEUILLE</t>
        </is>
      </c>
      <c r="B8" s="32" t="inlineStr">
        <is>
          <t>CONTENU</t>
        </is>
      </c>
      <c r="C8" s="32" t="inlineStr">
        <is>
          <t>ACTION</t>
        </is>
      </c>
    </row>
    <row r="9" ht="10" customHeight="1"/>
    <row r="10" ht="22" customHeight="1">
      <c r="A10" s="3" t="inlineStr">
        <is>
          <t>Calcul_Frais</t>
        </is>
      </c>
      <c r="B10" s="3" t="inlineStr">
        <is>
          <t>Saisie des dossiers et calcul complet des frais notariaux</t>
        </is>
      </c>
      <c r="C10" s="3" t="inlineStr">
        <is>
          <t>Remplir colonnes jaunes</t>
        </is>
      </c>
    </row>
    <row r="11" ht="22" customHeight="1">
      <c r="A11" s="6" t="inlineStr">
        <is>
          <t>Barème_TVA_Droits</t>
        </is>
      </c>
      <c r="B11" s="6" t="inlineStr">
        <is>
          <t>Table de référence des taux et barèmes utilisés</t>
        </is>
      </c>
      <c r="C11" s="6" t="inlineStr">
        <is>
          <t>Consulter / ajuster si besoin</t>
        </is>
      </c>
    </row>
    <row r="12" ht="22" customHeight="1">
      <c r="A12" s="3" t="inlineStr">
        <is>
          <t>Synthèse</t>
        </is>
      </c>
      <c r="B12" s="3" t="inlineStr">
        <is>
          <t>Tableau de bord avec KPIs et graphiques</t>
        </is>
      </c>
      <c r="C12" s="3" t="inlineStr">
        <is>
          <t>Lecture seule</t>
        </is>
      </c>
    </row>
    <row r="13" ht="22" customHeight="1">
      <c r="A13" s="6" t="inlineStr">
        <is>
          <t>Mode_emploi</t>
        </is>
      </c>
      <c r="B13" s="6" t="inlineStr">
        <is>
          <t>Ce guide d'utilisation</t>
        </is>
      </c>
      <c r="C13" s="6" t="inlineStr">
        <is>
          <t>Référence</t>
        </is>
      </c>
    </row>
    <row r="14" ht="10" customHeight="1"/>
    <row r="15" ht="22" customHeight="1">
      <c r="A15" s="32" t="inlineStr">
        <is>
          <t>FORMULE FRAIS DE NOTAIRE</t>
        </is>
      </c>
      <c r="B15" s="32" t="inlineStr"/>
      <c r="C15" s="32" t="inlineStr"/>
    </row>
    <row r="16" ht="22" customHeight="1">
      <c r="A16" s="3" t="inlineStr">
        <is>
          <t>Frais de notaire =</t>
        </is>
      </c>
      <c r="B16" s="3" t="inlineStr">
        <is>
          <t>Droits de mutation + Émoluments notaire + TVA sur émoluments + Débours + CSI</t>
        </is>
      </c>
      <c r="C16" s="3" t="inlineStr"/>
    </row>
    <row r="17" ht="22" customHeight="1">
      <c r="A17" s="6" t="inlineStr">
        <is>
          <t>Prix retenu =</t>
        </is>
      </c>
      <c r="B17" s="6" t="inlineStr">
        <is>
          <t>Prix de vente net vendeur + Frais d'agence</t>
        </is>
      </c>
      <c r="C17" s="6" t="inlineStr"/>
    </row>
    <row r="18" ht="22" customHeight="1">
      <c r="A18" s="3" t="inlineStr">
        <is>
          <t>Coût total acquisition =</t>
        </is>
      </c>
      <c r="B18" s="3" t="inlineStr">
        <is>
          <t>Prix retenu + Frais de notaire estimés</t>
        </is>
      </c>
      <c r="C18" s="3" t="inlineStr"/>
    </row>
    <row r="19" ht="10" customHeight="1"/>
    <row r="20" ht="22" customHeight="1">
      <c r="A20" s="32" t="inlineStr">
        <is>
          <t>HYPOTHÈSES DE TRAVAIL</t>
        </is>
      </c>
      <c r="B20" s="32" t="inlineStr"/>
      <c r="C20" s="32" t="inlineStr"/>
    </row>
    <row r="21" ht="22" customHeight="1">
      <c r="A21" s="6" t="inlineStr">
        <is>
          <t>Droits de mutation (Ancien)</t>
        </is>
      </c>
      <c r="B21" s="6" t="inlineStr">
        <is>
          <t>5,80 % du prix retenu (taux standard département 3,8 % + taxe additionnelle)</t>
        </is>
      </c>
      <c r="C21" s="6" t="inlineStr">
        <is>
          <t>Vérifier par dpt.</t>
        </is>
      </c>
    </row>
    <row r="22" ht="22" customHeight="1">
      <c r="A22" s="3" t="inlineStr">
        <is>
          <t>Droits de mutation (Neuf)</t>
        </is>
      </c>
      <c r="B22" s="3" t="inlineStr">
        <is>
          <t>0,715 % du prix retenu (TVA déjà payée par promoteur)</t>
        </is>
      </c>
      <c r="C22" s="3" t="inlineStr">
        <is>
          <t>Vérifier cas par cas</t>
        </is>
      </c>
    </row>
    <row r="23" ht="22" customHeight="1">
      <c r="A23" s="6" t="inlineStr">
        <is>
          <t>Émoluments notaire</t>
        </is>
      </c>
      <c r="B23" s="6" t="inlineStr">
        <is>
          <t>1,20 % du prix retenu (barème simplifié de simulation)</t>
        </is>
      </c>
      <c r="C23" s="6" t="inlineStr">
        <is>
          <t>Barème officiel à tranches</t>
        </is>
      </c>
    </row>
    <row r="24" ht="22" customHeight="1">
      <c r="A24" s="3" t="inlineStr">
        <is>
          <t>TVA sur émoluments</t>
        </is>
      </c>
      <c r="B24" s="3" t="inlineStr">
        <is>
          <t>20 % des émoluments</t>
        </is>
      </c>
      <c r="C24" s="3" t="inlineStr">
        <is>
          <t>Taux légal France</t>
        </is>
      </c>
    </row>
    <row r="25" ht="22" customHeight="1">
      <c r="A25" s="6" t="inlineStr">
        <is>
          <t>Débours moyens</t>
        </is>
      </c>
      <c r="B25" s="6" t="inlineStr">
        <is>
          <t>1 200 € forfait indicatif</t>
        </is>
      </c>
      <c r="C25" s="6" t="inlineStr">
        <is>
          <t>Variable selon dossier</t>
        </is>
      </c>
    </row>
    <row r="26" ht="22" customHeight="1">
      <c r="A26" s="3" t="inlineStr">
        <is>
          <t>CSI</t>
        </is>
      </c>
      <c r="B26" s="3" t="inlineStr">
        <is>
          <t>0,10 % du prix retenu</t>
        </is>
      </c>
      <c r="C26" s="3" t="inlineStr">
        <is>
          <t>Contribution sécurité immo.</t>
        </is>
      </c>
    </row>
    <row r="27" ht="10" customHeight="1"/>
    <row r="28" ht="22" customHeight="1">
      <c r="A28" s="32" t="inlineStr">
        <is>
          <t>⚠ AVERTISSEMENT</t>
        </is>
      </c>
      <c r="B28" s="32" t="inlineStr">
        <is>
          <t>Ces simulations sont indicatives. Les frais réels dépendent du notaire,</t>
        </is>
      </c>
      <c r="C28" s="32" t="inlineStr"/>
    </row>
    <row r="29" ht="22" customHeight="1">
      <c r="A29" s="6" t="inlineStr"/>
      <c r="B29" s="6" t="inlineStr">
        <is>
          <t>du département, de la nature exacte du bien et des actes spécifiques.</t>
        </is>
      </c>
      <c r="C29" s="6" t="inlineStr"/>
    </row>
    <row r="30" ht="22" customHeight="1">
      <c r="A30" s="3" t="inlineStr"/>
      <c r="B30" s="3" t="inlineStr">
        <is>
          <t>Toujours vérifier avec un notaire pour un dossier réel.</t>
        </is>
      </c>
      <c r="C30" s="3" t="inlineStr"/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2026-06-01T19:28:36Z</dcterms:created>
  <dcterms:modified xmlns:dcterms="http://purl.org/dc/terms/" xmlns:xsi="http://www.w3.org/2001/XMLSchema-instance" xsi:type="dcterms:W3CDTF">2026-06-01T19:28:36Z</dcterms:modified>
</cp:coreProperties>
</file>